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<sst xmlns="http://schemas.openxmlformats.org/spreadsheetml/2006/main" uniqueCount="21">
  <si>
    <t>Impact Fee Calculations</t>
  </si>
  <si>
    <t>Current Impact Fees Paid to the City*</t>
  </si>
  <si>
    <t>Water</t>
  </si>
  <si>
    <t>Waste Water</t>
  </si>
  <si>
    <t>Roadway</t>
  </si>
  <si>
    <t>Total</t>
  </si>
  <si>
    <t>4,000 sq ft Restaurant with Drive Thru</t>
  </si>
  <si>
    <t>350 Unit Apartment Complex</t>
  </si>
  <si>
    <t>20,000 sq ft Shopping Center</t>
  </si>
  <si>
    <t>5,000 sq ft Medical Office Building</t>
  </si>
  <si>
    <t>Single Family Home</t>
  </si>
  <si>
    <t>*This fee schedule is approximate and does not include the permit fees, plan fees, etc.</t>
  </si>
  <si>
    <t>Potential NEW Impact Fees in South College Station</t>
  </si>
  <si>
    <t>*Updated from NEW STUDY posted 10/22/21</t>
  </si>
  <si>
    <t>% Increase</t>
  </si>
  <si>
    <t>(OVER $100/SF in FEES ALONE!)</t>
  </si>
  <si>
    <t>60,000 SF YMCA/Community Center</t>
  </si>
  <si>
    <t xml:space="preserve">*This fee schedule is approximate and does not include the permit fees, plan fees, etc.  </t>
  </si>
  <si>
    <t xml:space="preserve">Keep in mind, they are still proposing much lower fees in the area of town where mostly Students live! </t>
  </si>
  <si>
    <t>The proposal in 2020 proposed fees around campus at 1/4 the rate proposed in South College Station.</t>
  </si>
  <si>
    <t>Why would anyone want to drive out all the new restaurants and all the new medical services to another city?!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</si>
</sst>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* #,##0&quot; &quot;;&quot; &quot;* (#,##0);&quot; &quot;* &quot;-&quot;??&quot; &quot;"/>
  </numFmts>
  <fonts count="8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2"/>
      <color indexed="8"/>
      <name val="Calibri"/>
    </font>
    <font>
      <b val="1"/>
      <sz val="12"/>
      <color indexed="8"/>
      <name val="Calibri"/>
    </font>
    <font>
      <b val="1"/>
      <u val="single"/>
      <sz val="12"/>
      <color indexed="8"/>
      <name val="Calibri"/>
    </font>
    <font>
      <u val="single"/>
      <sz val="12"/>
      <color indexed="8"/>
      <name val="Calibri"/>
    </font>
    <font>
      <b val="1"/>
      <i val="1"/>
      <u val="single"/>
      <sz val="12"/>
      <color indexed="11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10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0" fontId="3" borderId="2" applyNumberFormat="0" applyFont="1" applyFill="0" applyBorder="1" applyAlignment="1" applyProtection="0">
      <alignment vertical="bottom"/>
    </xf>
    <xf numFmtId="0" fontId="3" borderId="3" applyNumberFormat="0" applyFont="1" applyFill="0" applyBorder="1" applyAlignment="1" applyProtection="0">
      <alignment vertical="bottom"/>
    </xf>
    <xf numFmtId="0" fontId="3" borderId="4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0" fontId="3" borderId="5" applyNumberFormat="0" applyFont="1" applyFill="0" applyBorder="1" applyAlignment="1" applyProtection="0">
      <alignment vertical="bottom"/>
    </xf>
    <xf numFmtId="0" fontId="3" borderId="6" applyNumberFormat="0" applyFont="1" applyFill="0" applyBorder="1" applyAlignment="1" applyProtection="0">
      <alignment vertical="bottom"/>
    </xf>
    <xf numFmtId="0" fontId="5" borderId="4" applyNumberFormat="0" applyFont="1" applyFill="0" applyBorder="1" applyAlignment="1" applyProtection="0">
      <alignment vertical="bottom"/>
    </xf>
    <xf numFmtId="49" fontId="5" borderId="5" applyNumberFormat="1" applyFont="1" applyFill="0" applyBorder="1" applyAlignment="1" applyProtection="0">
      <alignment vertical="bottom"/>
    </xf>
    <xf numFmtId="49" fontId="6" borderId="5" applyNumberFormat="1" applyFont="1" applyFill="0" applyBorder="1" applyAlignment="1" applyProtection="0">
      <alignment horizontal="right" vertical="bottom"/>
    </xf>
    <xf numFmtId="49" fontId="5" borderId="5" applyNumberFormat="1" applyFont="1" applyFill="0" applyBorder="1" applyAlignment="1" applyProtection="0">
      <alignment horizontal="right" vertical="bottom"/>
    </xf>
    <xf numFmtId="0" fontId="4" borderId="4" applyNumberFormat="0" applyFont="1" applyFill="0" applyBorder="1" applyAlignment="1" applyProtection="0">
      <alignment vertical="bottom"/>
    </xf>
    <xf numFmtId="59" fontId="3" borderId="5" applyNumberFormat="1" applyFont="1" applyFill="0" applyBorder="1" applyAlignment="1" applyProtection="0">
      <alignment vertical="bottom"/>
    </xf>
    <xf numFmtId="59" fontId="3" borderId="5" applyNumberFormat="1" applyFont="1" applyFill="0" applyBorder="1" applyAlignment="1" applyProtection="0">
      <alignment horizontal="right" vertical="bottom"/>
    </xf>
    <xf numFmtId="59" fontId="4" borderId="5" applyNumberFormat="1" applyFont="1" applyFill="0" applyBorder="1" applyAlignment="1" applyProtection="0">
      <alignment horizontal="right" vertical="bottom"/>
    </xf>
    <xf numFmtId="49" fontId="3" borderId="5" applyNumberFormat="1" applyFont="1" applyFill="0" applyBorder="1" applyAlignment="1" applyProtection="0">
      <alignment vertical="bottom"/>
    </xf>
    <xf numFmtId="0" fontId="5" fillId="2" borderId="4" applyNumberFormat="0" applyFont="1" applyFill="1" applyBorder="1" applyAlignment="1" applyProtection="0">
      <alignment vertical="bottom"/>
    </xf>
    <xf numFmtId="49" fontId="7" fillId="2" borderId="5" applyNumberFormat="1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vertical="bottom"/>
    </xf>
    <xf numFmtId="49" fontId="4" fillId="2" borderId="5" applyNumberFormat="1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vertical="bottom"/>
    </xf>
    <xf numFmtId="49" fontId="6" fillId="2" borderId="5" applyNumberFormat="1" applyFont="1" applyFill="1" applyBorder="1" applyAlignment="1" applyProtection="0">
      <alignment horizontal="right" vertical="bottom"/>
    </xf>
    <xf numFmtId="49" fontId="5" fillId="2" borderId="5" applyNumberFormat="1" applyFont="1" applyFill="1" applyBorder="1" applyAlignment="1" applyProtection="0">
      <alignment horizontal="right" vertical="bottom"/>
    </xf>
    <xf numFmtId="0" fontId="4" fillId="2" borderId="4" applyNumberFormat="0" applyFont="1" applyFill="1" applyBorder="1" applyAlignment="1" applyProtection="0">
      <alignment vertical="bottom"/>
    </xf>
    <xf numFmtId="59" fontId="3" fillId="2" borderId="5" applyNumberFormat="1" applyFont="1" applyFill="1" applyBorder="1" applyAlignment="1" applyProtection="0">
      <alignment vertical="bottom"/>
    </xf>
    <xf numFmtId="59" fontId="3" fillId="2" borderId="5" applyNumberFormat="1" applyFont="1" applyFill="1" applyBorder="1" applyAlignment="1" applyProtection="0">
      <alignment horizontal="right" vertical="bottom"/>
    </xf>
    <xf numFmtId="59" fontId="4" fillId="2" borderId="5" applyNumberFormat="1" applyFont="1" applyFill="1" applyBorder="1" applyAlignment="1" applyProtection="0">
      <alignment horizontal="right" vertical="bottom"/>
    </xf>
    <xf numFmtId="9" fontId="3" fillId="2" borderId="5" applyNumberFormat="1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vertical="bottom"/>
    </xf>
    <xf numFmtId="59" fontId="3" fillId="2" borderId="5" applyNumberFormat="1" applyFont="1" applyFill="1" applyBorder="1" applyAlignment="1" applyProtection="0">
      <alignment horizontal="left" vertical="bottom"/>
    </xf>
    <xf numFmtId="0" fontId="3" fillId="3" borderId="4" applyNumberFormat="0" applyFont="1" applyFill="1" applyBorder="1" applyAlignment="1" applyProtection="0">
      <alignment vertical="bottom"/>
    </xf>
    <xf numFmtId="49" fontId="3" fillId="3" borderId="5" applyNumberFormat="1" applyFont="1" applyFill="1" applyBorder="1" applyAlignment="1" applyProtection="0">
      <alignment vertical="bottom"/>
    </xf>
    <xf numFmtId="0" fontId="3" fillId="3" borderId="5" applyNumberFormat="0" applyFont="1" applyFill="1" applyBorder="1" applyAlignment="1" applyProtection="0">
      <alignment vertical="bottom"/>
    </xf>
    <xf numFmtId="0" fontId="4" fillId="3" borderId="4" applyNumberFormat="0" applyFont="1" applyFill="1" applyBorder="1" applyAlignment="1" applyProtection="0">
      <alignment vertical="bottom"/>
    </xf>
    <xf numFmtId="49" fontId="4" fillId="3" borderId="5" applyNumberFormat="1" applyFont="1" applyFill="1" applyBorder="1" applyAlignment="1" applyProtection="0">
      <alignment vertical="bottom"/>
    </xf>
    <xf numFmtId="0" fontId="4" fillId="3" borderId="5" applyNumberFormat="0" applyFont="1" applyFill="1" applyBorder="1" applyAlignment="1" applyProtection="0">
      <alignment vertical="bottom"/>
    </xf>
    <xf numFmtId="0" fontId="4" borderId="5" applyNumberFormat="0" applyFont="1" applyFill="0" applyBorder="1" applyAlignment="1" applyProtection="0">
      <alignment vertical="bottom"/>
    </xf>
    <xf numFmtId="0" fontId="4" borderId="7" applyNumberFormat="0" applyFont="1" applyFill="0" applyBorder="1" applyAlignment="1" applyProtection="0">
      <alignment vertical="bottom"/>
    </xf>
    <xf numFmtId="0" fontId="4" borderId="8" applyNumberFormat="0" applyFont="1" applyFill="0" applyBorder="1" applyAlignment="1" applyProtection="0">
      <alignment vertical="bottom"/>
    </xf>
    <xf numFmtId="0" fontId="3" borderId="8" applyNumberFormat="0" applyFont="1" applyFill="0" applyBorder="1" applyAlignment="1" applyProtection="0">
      <alignment vertical="bottom"/>
    </xf>
    <xf numFmtId="0" fontId="3" borderId="9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ddddd"/>
      <rgbColor rgb="ff0054ff"/>
      <rgbColor rgb="ff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N33"/>
  <sheetViews>
    <sheetView workbookViewId="0" showGridLines="0" defaultGridColor="1"/>
  </sheetViews>
  <sheetFormatPr defaultColWidth="8.83333" defaultRowHeight="15" customHeight="1" outlineLevelRow="0" outlineLevelCol="0"/>
  <cols>
    <col min="1" max="1" width="19.1016" style="1" customWidth="1"/>
    <col min="2" max="2" width="34.8516" style="1" customWidth="1"/>
    <col min="3" max="3" width="14.7734" style="1" customWidth="1"/>
    <col min="4" max="4" width="17.8516" style="1" customWidth="1"/>
    <col min="5" max="5" width="17.8047" style="1" customWidth="1"/>
    <col min="6" max="6" width="16.9297" style="1" customWidth="1"/>
    <col min="7" max="7" width="14.4453" style="1" customWidth="1"/>
    <col min="8" max="8" width="5.17188" style="1" customWidth="1"/>
    <col min="9" max="9" width="8.85156" style="1" customWidth="1"/>
    <col min="10" max="10" width="8.85156" style="1" customWidth="1"/>
    <col min="11" max="11" width="8.85156" style="1" customWidth="1"/>
    <col min="12" max="12" width="8.85156" style="1" customWidth="1"/>
    <col min="13" max="13" width="8.85156" style="1" customWidth="1"/>
    <col min="14" max="14" width="8.85156" style="1" customWidth="1"/>
    <col min="15" max="256" width="8.85156" style="1" customWidth="1"/>
  </cols>
  <sheetData>
    <row r="1" ht="38.0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ht="15.6" customHeight="1">
      <c r="A2" s="5"/>
      <c r="B2" t="s" s="6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ht="15.6" customHeight="1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ht="15.6" customHeight="1">
      <c r="A4" s="9"/>
      <c r="B4" t="s" s="10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ht="15.6" customHeight="1">
      <c r="A5" s="5"/>
      <c r="B5" s="7"/>
      <c r="C5" t="s" s="11">
        <v>2</v>
      </c>
      <c r="D5" t="s" s="11">
        <v>3</v>
      </c>
      <c r="E5" t="s" s="11">
        <v>4</v>
      </c>
      <c r="F5" t="s" s="12">
        <v>5</v>
      </c>
      <c r="G5" s="7"/>
      <c r="H5" s="7"/>
      <c r="I5" s="7"/>
      <c r="J5" s="7"/>
      <c r="K5" s="7"/>
      <c r="L5" s="7"/>
      <c r="M5" s="7"/>
      <c r="N5" s="8"/>
    </row>
    <row r="6" ht="15.6" customHeight="1">
      <c r="A6" s="13"/>
      <c r="B6" t="s" s="6">
        <v>6</v>
      </c>
      <c r="C6" s="14">
        <v>850</v>
      </c>
      <c r="D6" s="15">
        <v>5100</v>
      </c>
      <c r="E6" s="15">
        <f>4*32.66*80</f>
        <v>10451.2</v>
      </c>
      <c r="F6" s="16">
        <f>C6+D6+E6</f>
        <v>16401.2</v>
      </c>
      <c r="G6" s="7"/>
      <c r="H6" s="7"/>
      <c r="I6" s="7"/>
      <c r="J6" s="7"/>
      <c r="K6" s="7"/>
      <c r="L6" s="7"/>
      <c r="M6" s="7"/>
      <c r="N6" s="8"/>
    </row>
    <row r="7" ht="15.6" customHeight="1">
      <c r="A7" s="13"/>
      <c r="B7" t="s" s="6">
        <v>7</v>
      </c>
      <c r="C7" s="14">
        <f>10*5350</f>
        <v>53500</v>
      </c>
      <c r="D7" s="15">
        <f>10*16050</f>
        <v>160500</v>
      </c>
      <c r="E7" s="15">
        <f>350*2.48*375</f>
        <v>325500</v>
      </c>
      <c r="F7" s="16">
        <f>C7+D7+E7</f>
        <v>539500</v>
      </c>
      <c r="G7" s="7"/>
      <c r="H7" s="7"/>
      <c r="I7" s="7"/>
      <c r="J7" s="7"/>
      <c r="K7" s="7"/>
      <c r="L7" s="7"/>
      <c r="M7" s="7"/>
      <c r="N7" s="8"/>
    </row>
    <row r="8" ht="15.6" customHeight="1">
      <c r="A8" s="13"/>
      <c r="B8" t="s" s="6">
        <v>8</v>
      </c>
      <c r="C8" s="14">
        <f>11*500</f>
        <v>5500</v>
      </c>
      <c r="D8" s="15">
        <f>11*3000</f>
        <v>33000</v>
      </c>
      <c r="E8" s="15">
        <f>4.9*20*80</f>
        <v>7840</v>
      </c>
      <c r="F8" s="16">
        <f>C8+D8+E8</f>
        <v>46340</v>
      </c>
      <c r="G8" s="7"/>
      <c r="H8" s="7"/>
      <c r="I8" s="7"/>
      <c r="J8" s="7"/>
      <c r="K8" s="7"/>
      <c r="L8" s="7"/>
      <c r="M8" s="7"/>
      <c r="N8" s="8"/>
    </row>
    <row r="9" ht="15.6" customHeight="1">
      <c r="A9" s="13"/>
      <c r="B9" t="s" s="6">
        <v>9</v>
      </c>
      <c r="C9" s="14">
        <v>5350</v>
      </c>
      <c r="D9" s="15">
        <v>5100</v>
      </c>
      <c r="E9" s="15">
        <f>13.46*5*80</f>
        <v>5384.000000000001</v>
      </c>
      <c r="F9" s="16">
        <f>C9+D9+E9</f>
        <v>15834</v>
      </c>
      <c r="G9" s="7"/>
      <c r="H9" s="7"/>
      <c r="I9" s="7"/>
      <c r="J9" s="7"/>
      <c r="K9" s="7"/>
      <c r="L9" s="7"/>
      <c r="M9" s="7"/>
      <c r="N9" s="8"/>
    </row>
    <row r="10" ht="15.6" customHeight="1">
      <c r="A10" s="13"/>
      <c r="B10" t="s" s="6">
        <v>10</v>
      </c>
      <c r="C10" s="14">
        <v>500</v>
      </c>
      <c r="D10" s="15">
        <v>3000</v>
      </c>
      <c r="E10" s="15">
        <f>4*375</f>
        <v>1500</v>
      </c>
      <c r="F10" s="16">
        <f>C10+D10+E10</f>
        <v>5000</v>
      </c>
      <c r="G10" s="7"/>
      <c r="H10" s="7"/>
      <c r="I10" s="7"/>
      <c r="J10" s="7"/>
      <c r="K10" s="7"/>
      <c r="L10" s="7"/>
      <c r="M10" s="7"/>
      <c r="N10" s="8"/>
    </row>
    <row r="11" ht="15.6" customHeight="1">
      <c r="A11" s="5"/>
      <c r="B11" t="s" s="17">
        <v>11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ht="25.75" customHeight="1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ht="33.8" customHeight="1">
      <c r="A13" s="18"/>
      <c r="B13" t="s" s="19">
        <v>12</v>
      </c>
      <c r="C13" s="20"/>
      <c r="D13" t="s" s="21">
        <v>13</v>
      </c>
      <c r="E13" s="20"/>
      <c r="F13" s="20"/>
      <c r="G13" s="20"/>
      <c r="H13" s="20"/>
      <c r="I13" s="20"/>
      <c r="J13" s="20"/>
      <c r="K13" s="20"/>
      <c r="L13" s="20"/>
      <c r="M13" s="7"/>
      <c r="N13" s="8"/>
    </row>
    <row r="14" ht="15.6" customHeight="1">
      <c r="A14" s="22"/>
      <c r="B14" s="20"/>
      <c r="C14" t="s" s="23">
        <v>2</v>
      </c>
      <c r="D14" t="s" s="23">
        <v>3</v>
      </c>
      <c r="E14" t="s" s="23">
        <v>4</v>
      </c>
      <c r="F14" t="s" s="24">
        <v>5</v>
      </c>
      <c r="G14" t="s" s="23">
        <v>14</v>
      </c>
      <c r="H14" s="20"/>
      <c r="I14" s="20"/>
      <c r="J14" s="20"/>
      <c r="K14" s="20"/>
      <c r="L14" s="20"/>
      <c r="M14" s="7"/>
      <c r="N14" s="8"/>
    </row>
    <row r="15" ht="15.6" customHeight="1">
      <c r="A15" s="25"/>
      <c r="B15" t="s" s="21">
        <v>6</v>
      </c>
      <c r="C15" s="26">
        <f>850*3</f>
        <v>2550</v>
      </c>
      <c r="D15" s="27">
        <f t="shared" si="15" ref="D15:D18">5100*3</f>
        <v>15300</v>
      </c>
      <c r="E15" s="27">
        <f>4*33.03*3452</f>
        <v>456078.24</v>
      </c>
      <c r="F15" s="28">
        <f>C15+D15+E15</f>
        <v>473928.24</v>
      </c>
      <c r="G15" s="29">
        <f>(F15-F6)/F6</f>
        <v>27.89594907689682</v>
      </c>
      <c r="H15" s="20"/>
      <c r="I15" t="s" s="30">
        <v>15</v>
      </c>
      <c r="J15" s="20"/>
      <c r="K15" s="20"/>
      <c r="L15" s="20"/>
      <c r="M15" s="7"/>
      <c r="N15" s="8"/>
    </row>
    <row r="16" ht="15.6" customHeight="1">
      <c r="A16" s="25"/>
      <c r="B16" t="s" s="21">
        <v>7</v>
      </c>
      <c r="C16" s="26">
        <f>10*5350*3</f>
        <v>160500</v>
      </c>
      <c r="D16" s="27">
        <f>10*16050*3</f>
        <v>481500</v>
      </c>
      <c r="E16" s="27">
        <f>350*2.04*3452</f>
        <v>2464728</v>
      </c>
      <c r="F16" s="28">
        <f>C16+D16+E16</f>
        <v>3106728</v>
      </c>
      <c r="G16" s="29">
        <f>(F16-F7)/F7</f>
        <v>4.758531974050046</v>
      </c>
      <c r="H16" s="20"/>
      <c r="I16" s="20"/>
      <c r="J16" s="20"/>
      <c r="K16" s="20"/>
      <c r="L16" s="20"/>
      <c r="M16" s="7"/>
      <c r="N16" s="8"/>
    </row>
    <row r="17" ht="15.6" customHeight="1">
      <c r="A17" s="25"/>
      <c r="B17" t="s" s="21">
        <v>8</v>
      </c>
      <c r="C17" s="26">
        <f>11*500*3</f>
        <v>16500</v>
      </c>
      <c r="D17" s="27">
        <f>11*3000*3</f>
        <v>99000</v>
      </c>
      <c r="E17" s="27">
        <f>20*8.7*3452</f>
        <v>600648</v>
      </c>
      <c r="F17" s="28">
        <f>C17+D17+E17</f>
        <v>716148</v>
      </c>
      <c r="G17" s="29">
        <f>(F17-F8)/F8</f>
        <v>14.45420802762193</v>
      </c>
      <c r="H17" s="20"/>
      <c r="I17" s="20"/>
      <c r="J17" s="20"/>
      <c r="K17" s="20"/>
      <c r="L17" s="20"/>
      <c r="M17" s="7"/>
      <c r="N17" s="8"/>
    </row>
    <row r="18" ht="15.6" customHeight="1">
      <c r="A18" s="25"/>
      <c r="B18" t="s" s="21">
        <v>9</v>
      </c>
      <c r="C18" s="26">
        <f>5350*3</f>
        <v>16050</v>
      </c>
      <c r="D18" s="27">
        <f t="shared" si="15"/>
        <v>15300</v>
      </c>
      <c r="E18" s="27">
        <f>5*15.72*3452</f>
        <v>271327.2</v>
      </c>
      <c r="F18" s="28">
        <f>C18+D18+E18</f>
        <v>302677.2</v>
      </c>
      <c r="G18" s="29">
        <f>(F18-F9)/F9</f>
        <v>18.11564986737401</v>
      </c>
      <c r="H18" s="20"/>
      <c r="I18" s="20"/>
      <c r="J18" s="20"/>
      <c r="K18" s="20"/>
      <c r="L18" s="20"/>
      <c r="M18" s="7"/>
      <c r="N18" s="8"/>
    </row>
    <row r="19" ht="15.6" customHeight="1">
      <c r="A19" s="25"/>
      <c r="B19" t="s" s="21">
        <v>16</v>
      </c>
      <c r="C19" s="26">
        <f>16500*3</f>
        <v>49500</v>
      </c>
      <c r="D19" s="27">
        <f>D17*3</f>
        <v>297000</v>
      </c>
      <c r="E19" s="27">
        <f>50*5*3452</f>
        <v>863000</v>
      </c>
      <c r="F19" s="28">
        <f>C19+D19+E19</f>
        <v>1209500</v>
      </c>
      <c r="G19" s="29"/>
      <c r="H19" s="20"/>
      <c r="I19" s="20"/>
      <c r="J19" s="20"/>
      <c r="K19" s="20"/>
      <c r="L19" s="20"/>
      <c r="M19" s="7"/>
      <c r="N19" s="8"/>
    </row>
    <row r="20" ht="15.6" customHeight="1">
      <c r="A20" s="25"/>
      <c r="B20" t="s" s="21">
        <v>10</v>
      </c>
      <c r="C20" s="31">
        <v>3877</v>
      </c>
      <c r="D20" s="31">
        <v>5572</v>
      </c>
      <c r="E20" s="27">
        <v>13000</v>
      </c>
      <c r="F20" s="28">
        <f>C20+D20+E20</f>
        <v>22449</v>
      </c>
      <c r="G20" s="29">
        <f>(F20-F10)/F10</f>
        <v>3.4898</v>
      </c>
      <c r="H20" s="20"/>
      <c r="I20" s="20"/>
      <c r="J20" s="20"/>
      <c r="K20" s="20"/>
      <c r="L20" s="20"/>
      <c r="M20" s="7"/>
      <c r="N20" s="8"/>
    </row>
    <row r="21" ht="15.6" customHeight="1">
      <c r="A21" s="22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7"/>
      <c r="N21" s="8"/>
    </row>
    <row r="22" ht="15.6" customHeight="1">
      <c r="A22" s="32"/>
      <c r="B22" t="s" s="33">
        <v>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8"/>
    </row>
    <row r="23" ht="15.6" customHeight="1">
      <c r="A23" s="3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8"/>
    </row>
    <row r="24" ht="15.6" customHeight="1">
      <c r="A24" s="35"/>
      <c r="B24" t="s" s="36">
        <v>18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8"/>
    </row>
    <row r="25" ht="15.6" customHeight="1">
      <c r="A25" s="32"/>
      <c r="B25" t="s" s="36">
        <v>19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8"/>
    </row>
    <row r="26" ht="15.6" customHeight="1">
      <c r="A26" s="32"/>
      <c r="B26" s="37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8"/>
    </row>
    <row r="27" ht="15.6" customHeight="1">
      <c r="A27" s="35"/>
      <c r="B27" t="s" s="36">
        <v>20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8"/>
    </row>
    <row r="28" ht="15.6" customHeight="1">
      <c r="A28" s="35"/>
      <c r="B28" s="37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8"/>
    </row>
    <row r="29" ht="15.6" customHeight="1">
      <c r="A29" s="35"/>
      <c r="B29" s="3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8"/>
    </row>
    <row r="30" ht="15.6" customHeight="1">
      <c r="A30" s="13"/>
      <c r="B30" s="3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</row>
    <row r="31" ht="15.6" customHeight="1">
      <c r="A31" s="13"/>
      <c r="B31" s="3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</row>
    <row r="32" ht="15.6" customHeight="1">
      <c r="A32" s="13"/>
      <c r="B32" s="3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</row>
    <row r="33" ht="16.1" customHeight="1">
      <c r="A33" s="39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